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89" activeTab="0"/>
  </bookViews>
  <sheets>
    <sheet name="must sostar" sheetId="1" r:id="rId1"/>
  </sheets>
  <definedNames/>
  <calcPr fullCalcOnLoad="1"/>
</workbook>
</file>

<file path=xl/sharedStrings.xml><?xml version="1.0" encoding="utf-8"?>
<sst xmlns="http://schemas.openxmlformats.org/spreadsheetml/2006/main" count="216" uniqueCount="139">
  <si>
    <t>KANDVA …musta sõstra… ISTANDIKU TEHNOLOOGIAKAART 2013. AASTAKS ..Räpina AK Õppemajandile ...</t>
  </si>
  <si>
    <t>LÄHTEANDMED</t>
  </si>
  <si>
    <t xml:space="preserve">Reavahe m </t>
  </si>
  <si>
    <t>Vaja</t>
  </si>
  <si>
    <t>On</t>
  </si>
  <si>
    <t>Taimede vahe reas m</t>
  </si>
  <si>
    <t>Mulla lõimis</t>
  </si>
  <si>
    <t>ls2</t>
  </si>
  <si>
    <t>Ühe taime kasvupind m2</t>
  </si>
  <si>
    <t>2,4-2,8</t>
  </si>
  <si>
    <t>Lehtede N-sisaldus%</t>
  </si>
  <si>
    <t>Taimi reas</t>
  </si>
  <si>
    <t>P-sisaldus mullas</t>
  </si>
  <si>
    <t>Rea pikkus m</t>
  </si>
  <si>
    <t>K-sisaldus mullas</t>
  </si>
  <si>
    <t>Ridu</t>
  </si>
  <si>
    <t xml:space="preserve">Mulla pH </t>
  </si>
  <si>
    <t>Ridade kogupikkus m</t>
  </si>
  <si>
    <t>Istandiku laius m</t>
  </si>
  <si>
    <t>Kasulik  pind m2</t>
  </si>
  <si>
    <t>KIRJANDUS</t>
  </si>
  <si>
    <t>Kasulik  pind ha</t>
  </si>
  <si>
    <t>P:</t>
  </si>
  <si>
    <t>Puuviljandus Tln., 1983</t>
  </si>
  <si>
    <t>Taimi istandikus</t>
  </si>
  <si>
    <t>PÜ:</t>
  </si>
  <si>
    <t>Puuviljanduse ülesanded. Tln., 1988</t>
  </si>
  <si>
    <t>Rajamisaeg</t>
  </si>
  <si>
    <t>2003k</t>
  </si>
  <si>
    <t>10. aasta  - kandev istandik</t>
  </si>
  <si>
    <t>M:</t>
  </si>
  <si>
    <t>Musta sõstra kasvatus. Tartu, 2008</t>
  </si>
  <si>
    <t>Saak põõsalt kg (PM:125)</t>
  </si>
  <si>
    <t>PM:</t>
  </si>
  <si>
    <t>Puuviljad ja marjad Eestis 2010. Tln.</t>
  </si>
  <si>
    <t xml:space="preserve">Saak t/ha </t>
  </si>
  <si>
    <t>MA:</t>
  </si>
  <si>
    <t>Maasikas aias ja köögis. Tln., 2000</t>
  </si>
  <si>
    <t>Kogusaak kg</t>
  </si>
  <si>
    <t>JK</t>
  </si>
  <si>
    <t>Isiklikud kogemused (initsiaalid)</t>
  </si>
  <si>
    <t>Kogusaak t</t>
  </si>
  <si>
    <t>Töö nimetus</t>
  </si>
  <si>
    <t>Aeg</t>
  </si>
  <si>
    <t>Nõuded tööle</t>
  </si>
  <si>
    <t>Masin</t>
  </si>
  <si>
    <t>Töö-jõudlus</t>
  </si>
  <si>
    <t>ühik</t>
  </si>
  <si>
    <t>Töö maht</t>
  </si>
  <si>
    <t>Töö-kulu</t>
  </si>
  <si>
    <t>Materjali nimetus</t>
  </si>
  <si>
    <t>Kulu-norm</t>
  </si>
  <si>
    <t>Ühik</t>
  </si>
  <si>
    <t>Kulu</t>
  </si>
  <si>
    <t>Märkused</t>
  </si>
  <si>
    <t>Kirjandus (lühendid lähteandmetes)</t>
  </si>
  <si>
    <t>Kuu / dek</t>
  </si>
  <si>
    <t>tunnis</t>
  </si>
  <si>
    <t xml:space="preserve">tunde </t>
  </si>
  <si>
    <t>..:lk….</t>
  </si>
  <si>
    <t>1. UMBROHUTÕRJE</t>
  </si>
  <si>
    <t>Kultiveerimine</t>
  </si>
  <si>
    <t>04/3</t>
  </si>
  <si>
    <t>Sügavus ..... cm</t>
  </si>
  <si>
    <t>T 25</t>
  </si>
  <si>
    <t>ha</t>
  </si>
  <si>
    <t>Diislikütus</t>
  </si>
  <si>
    <t>l/h</t>
  </si>
  <si>
    <t>05/2</t>
  </si>
  <si>
    <t>06/1</t>
  </si>
  <si>
    <r>
      <t xml:space="preserve">Randaalimine </t>
    </r>
    <r>
      <rPr>
        <sz val="10"/>
        <rFont val="Arial"/>
        <family val="2"/>
      </rPr>
      <t>БДН-1,3A</t>
    </r>
  </si>
  <si>
    <t>08/1</t>
  </si>
  <si>
    <t>Kaugus istutus-reast .... cm</t>
  </si>
  <si>
    <t>08/2</t>
  </si>
  <si>
    <t>09/1</t>
  </si>
  <si>
    <t>09/3</t>
  </si>
  <si>
    <t>Keemiline umbrohutõrje</t>
  </si>
  <si>
    <t>05/3</t>
  </si>
  <si>
    <t>0,3 m laiune riba mõlemal pool põõsarida</t>
  </si>
  <si>
    <t>Ratas-prits</t>
  </si>
  <si>
    <t xml:space="preserve">Roundup </t>
  </si>
  <si>
    <t>l/ha</t>
  </si>
  <si>
    <r>
      <t xml:space="preserve"> </t>
    </r>
    <r>
      <rPr>
        <sz val="10"/>
        <rFont val="Arial"/>
        <family val="2"/>
      </rPr>
      <t>3,6m reavahest töödeldakse 0,6m seega  1/6 pinnast</t>
    </r>
  </si>
  <si>
    <t>Puhmikumbrohtude väljakaevamine</t>
  </si>
  <si>
    <t>m</t>
  </si>
  <si>
    <t>2. VÄETAMINE</t>
  </si>
  <si>
    <t>Väetise külv</t>
  </si>
  <si>
    <t>N-50 kg/ha (P: ja M:); 0,9 m laiune riba mõlemal pool põõsarida</t>
  </si>
  <si>
    <t>Amm.nitraat - 34%N (PÜ:)</t>
  </si>
  <si>
    <t>kg/ha</t>
  </si>
  <si>
    <t>3,6 m reavahest väetatakse 1,8 m seega ½ pinnast</t>
  </si>
  <si>
    <t>P:282; M:57 PÜ:35</t>
  </si>
  <si>
    <t>5. LÕIKAMINE</t>
  </si>
  <si>
    <t>Harvendamine</t>
  </si>
  <si>
    <t>11/3-12/2</t>
  </si>
  <si>
    <t>Põõsale 7 1-4 aastast oksa (M:)</t>
  </si>
  <si>
    <t>tk</t>
  </si>
  <si>
    <t>M:64</t>
  </si>
  <si>
    <t>Okste väljavedu</t>
  </si>
  <si>
    <t>12/2</t>
  </si>
  <si>
    <t>Põõsalt 2 kg oksi</t>
  </si>
  <si>
    <t>Weidemann 1250</t>
  </si>
  <si>
    <t>Okste põletamine</t>
  </si>
  <si>
    <t>kg</t>
  </si>
  <si>
    <t>tunde (h)</t>
  </si>
  <si>
    <t>7. SAAGI KORISTAMINE</t>
  </si>
  <si>
    <t>Marjade korjamine</t>
  </si>
  <si>
    <t>07/2-07/3</t>
  </si>
  <si>
    <t>15-20 kg/päevas (M:)</t>
  </si>
  <si>
    <t>Minikaste kogu saagile 6486 kg : 8 kg = 811. Taara mass 811 x 1,2 kg = 973 kg</t>
  </si>
  <si>
    <r>
      <t xml:space="preserve"> </t>
    </r>
    <r>
      <rPr>
        <sz val="10"/>
        <rFont val="Arial"/>
        <family val="2"/>
      </rPr>
      <t>kasti mahub 8 kg marju (MA:); tühja kasti mass 1,2 kg</t>
    </r>
  </si>
  <si>
    <t xml:space="preserve">M:69; MA:128 </t>
  </si>
  <si>
    <t xml:space="preserve">Taara ja marjade vedu  jahutusruumi (temp. 6 C)  </t>
  </si>
  <si>
    <t>300 m kaugusele, enne lõunat ja õhtut 10 päeva kestel</t>
  </si>
  <si>
    <t>Weckmann / New Holland</t>
  </si>
  <si>
    <t>Tund</t>
  </si>
  <si>
    <t>Marjad 6,5 t + kastid 1 t = 7,5 t</t>
  </si>
  <si>
    <t>Marjade laadimine</t>
  </si>
  <si>
    <t>1 laadija</t>
  </si>
  <si>
    <t>Otsekulud</t>
  </si>
  <si>
    <t>TÖÖ-KULU</t>
  </si>
  <si>
    <t>MATERJALIDE KULU</t>
  </si>
  <si>
    <t>Hind EUR</t>
  </si>
  <si>
    <t>Materjalid EUR</t>
  </si>
  <si>
    <t>Töötunde</t>
  </si>
  <si>
    <t>h</t>
  </si>
  <si>
    <t>Bens.E95</t>
  </si>
  <si>
    <t>l</t>
  </si>
  <si>
    <t>?</t>
  </si>
  <si>
    <t>Tunnitasu</t>
  </si>
  <si>
    <t>EUR</t>
  </si>
  <si>
    <t>Amm.nitraat</t>
  </si>
  <si>
    <t>Kokku EUR</t>
  </si>
  <si>
    <t>1 ha kohta</t>
  </si>
  <si>
    <t>OTSEKULUD kokku</t>
  </si>
  <si>
    <t>TULUD kokku</t>
  </si>
  <si>
    <t>TOODANG</t>
  </si>
  <si>
    <t>Marjad</t>
  </si>
  <si>
    <t>Kasum/kahjum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</si>
</sst>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"/>
    <numFmt numFmtId="167" formatCode="0.0"/>
    <numFmt numFmtId="168" formatCode="0.00"/>
  </numFmts>
  <fonts count="4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Lucida Sans Unicod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6">
    <xf numFmtId="164" fontId="0" fillId="0" borderId="0" xfId="0" applyAlignment="1">
      <alignment/>
    </xf>
    <xf numFmtId="164" fontId="0" fillId="0" borderId="0" xfId="0" applyFont="1" applyAlignment="1">
      <alignment/>
    </xf>
    <xf numFmtId="165" fontId="0" fillId="0" borderId="0" xfId="0" applyNumberFormat="1" applyFont="1" applyAlignment="1">
      <alignment wrapText="1"/>
    </xf>
    <xf numFmtId="164" fontId="0" fillId="0" borderId="0" xfId="0" applyFont="1" applyAlignment="1">
      <alignment wrapText="1"/>
    </xf>
    <xf numFmtId="166" fontId="0" fillId="0" borderId="0" xfId="0" applyNumberFormat="1" applyFont="1" applyAlignment="1">
      <alignment/>
    </xf>
    <xf numFmtId="164" fontId="1" fillId="0" borderId="0" xfId="0" applyFont="1" applyAlignment="1">
      <alignment/>
    </xf>
    <xf numFmtId="164" fontId="0" fillId="0" borderId="1" xfId="0" applyFont="1" applyBorder="1" applyAlignment="1">
      <alignment vertical="top" wrapText="1"/>
    </xf>
    <xf numFmtId="165" fontId="0" fillId="0" borderId="1" xfId="0" applyNumberFormat="1" applyFont="1" applyBorder="1" applyAlignment="1">
      <alignment vertical="top" wrapText="1"/>
    </xf>
    <xf numFmtId="164" fontId="0" fillId="0" borderId="0" xfId="0" applyFont="1" applyAlignment="1">
      <alignment vertical="top" wrapText="1"/>
    </xf>
    <xf numFmtId="166" fontId="0" fillId="0" borderId="1" xfId="0" applyNumberFormat="1" applyFont="1" applyBorder="1" applyAlignment="1">
      <alignment vertical="top" wrapText="1"/>
    </xf>
    <xf numFmtId="167" fontId="0" fillId="0" borderId="1" xfId="0" applyNumberFormat="1" applyFont="1" applyBorder="1" applyAlignment="1">
      <alignment vertical="top" wrapText="1"/>
    </xf>
    <xf numFmtId="164" fontId="1" fillId="0" borderId="1" xfId="0" applyFont="1" applyBorder="1" applyAlignment="1">
      <alignment vertical="top" wrapText="1"/>
    </xf>
    <xf numFmtId="164" fontId="0" fillId="0" borderId="1" xfId="0" applyNumberFormat="1" applyFont="1" applyBorder="1" applyAlignment="1">
      <alignment vertical="top" wrapText="1"/>
    </xf>
    <xf numFmtId="166" fontId="0" fillId="0" borderId="0" xfId="0" applyNumberFormat="1" applyFont="1" applyAlignment="1">
      <alignment vertical="top" wrapText="1"/>
    </xf>
    <xf numFmtId="164" fontId="0" fillId="0" borderId="0" xfId="0" applyFont="1" applyBorder="1" applyAlignment="1">
      <alignment vertical="top"/>
    </xf>
    <xf numFmtId="165" fontId="0" fillId="0" borderId="0" xfId="0" applyNumberFormat="1" applyFont="1" applyBorder="1" applyAlignment="1">
      <alignment vertical="top" wrapText="1"/>
    </xf>
    <xf numFmtId="164" fontId="0" fillId="0" borderId="0" xfId="0" applyFont="1" applyAlignment="1">
      <alignment/>
    </xf>
    <xf numFmtId="168" fontId="0" fillId="0" borderId="1" xfId="0" applyNumberFormat="1" applyFont="1" applyBorder="1" applyAlignment="1">
      <alignment vertical="top" wrapText="1"/>
    </xf>
    <xf numFmtId="165" fontId="0" fillId="0" borderId="0" xfId="0" applyNumberFormat="1" applyFont="1" applyBorder="1" applyAlignment="1">
      <alignment vertical="top"/>
    </xf>
    <xf numFmtId="164" fontId="0" fillId="0" borderId="0" xfId="0" applyFont="1" applyBorder="1" applyAlignment="1">
      <alignment vertical="top" wrapText="1"/>
    </xf>
    <xf numFmtId="165" fontId="0" fillId="0" borderId="0" xfId="0" applyNumberFormat="1" applyFont="1" applyAlignment="1">
      <alignment vertical="top" wrapText="1"/>
    </xf>
    <xf numFmtId="164" fontId="0" fillId="0" borderId="2" xfId="0" applyFont="1" applyBorder="1" applyAlignment="1">
      <alignment vertical="top" wrapText="1"/>
    </xf>
    <xf numFmtId="165" fontId="0" fillId="0" borderId="2" xfId="0" applyNumberFormat="1" applyFont="1" applyBorder="1" applyAlignment="1">
      <alignment vertical="top" wrapText="1"/>
    </xf>
    <xf numFmtId="166" fontId="0" fillId="0" borderId="2" xfId="0" applyNumberFormat="1" applyFont="1" applyBorder="1" applyAlignment="1">
      <alignment vertical="top" wrapText="1"/>
    </xf>
    <xf numFmtId="167" fontId="0" fillId="0" borderId="2" xfId="0" applyNumberFormat="1" applyFont="1" applyBorder="1" applyAlignment="1">
      <alignment vertical="top" wrapText="1"/>
    </xf>
    <xf numFmtId="164" fontId="2" fillId="0" borderId="2" xfId="0" applyFont="1" applyBorder="1" applyAlignment="1">
      <alignment vertical="top" wrapText="1"/>
    </xf>
    <xf numFmtId="164" fontId="3" fillId="0" borderId="0" xfId="0" applyFont="1" applyAlignment="1">
      <alignment vertical="top" wrapText="1"/>
    </xf>
    <xf numFmtId="167" fontId="0" fillId="0" borderId="0" xfId="0" applyNumberFormat="1" applyFont="1" applyAlignment="1">
      <alignment vertical="top" wrapText="1"/>
    </xf>
    <xf numFmtId="164" fontId="1" fillId="0" borderId="2" xfId="0" applyFont="1" applyBorder="1" applyAlignment="1">
      <alignment vertical="top" wrapText="1"/>
    </xf>
    <xf numFmtId="167" fontId="1" fillId="0" borderId="0" xfId="0" applyNumberFormat="1" applyFont="1" applyBorder="1" applyAlignment="1">
      <alignment vertical="top" wrapText="1"/>
    </xf>
    <xf numFmtId="164" fontId="1" fillId="0" borderId="3" xfId="0" applyFont="1" applyBorder="1" applyAlignment="1">
      <alignment vertical="top" wrapText="1"/>
    </xf>
    <xf numFmtId="164" fontId="1" fillId="0" borderId="0" xfId="0" applyFont="1" applyBorder="1" applyAlignment="1">
      <alignment vertical="top" wrapText="1"/>
    </xf>
    <xf numFmtId="166" fontId="1" fillId="0" borderId="0" xfId="0" applyNumberFormat="1" applyFont="1" applyBorder="1" applyAlignment="1">
      <alignment vertical="top" wrapText="1"/>
    </xf>
    <xf numFmtId="164" fontId="0" fillId="0" borderId="1" xfId="0" applyFont="1" applyBorder="1" applyAlignment="1">
      <alignment/>
    </xf>
    <xf numFmtId="165" fontId="1" fillId="0" borderId="0" xfId="0" applyNumberFormat="1" applyFont="1" applyBorder="1" applyAlignment="1">
      <alignment vertical="top" wrapText="1"/>
    </xf>
    <xf numFmtId="167" fontId="1" fillId="0" borderId="1" xfId="0" applyNumberFormat="1" applyFont="1" applyBorder="1" applyAlignment="1">
      <alignment vertical="top" wrapText="1"/>
    </xf>
    <xf numFmtId="166" fontId="1" fillId="0" borderId="1" xfId="0" applyNumberFormat="1" applyFont="1" applyBorder="1" applyAlignment="1">
      <alignment vertical="top" wrapText="1"/>
    </xf>
    <xf numFmtId="165" fontId="1" fillId="0" borderId="1" xfId="0" applyNumberFormat="1" applyFont="1" applyBorder="1" applyAlignment="1">
      <alignment vertical="top" wrapText="1"/>
    </xf>
    <xf numFmtId="164" fontId="1" fillId="0" borderId="1" xfId="0" applyFont="1" applyBorder="1" applyAlignment="1">
      <alignment wrapText="1"/>
    </xf>
    <xf numFmtId="165" fontId="1" fillId="0" borderId="1" xfId="0" applyNumberFormat="1" applyFont="1" applyBorder="1" applyAlignment="1">
      <alignment wrapText="1"/>
    </xf>
    <xf numFmtId="165" fontId="1" fillId="0" borderId="0" xfId="0" applyNumberFormat="1" applyFont="1" applyBorder="1" applyAlignment="1">
      <alignment wrapText="1"/>
    </xf>
    <xf numFmtId="164" fontId="1" fillId="0" borderId="0" xfId="0" applyFont="1" applyBorder="1" applyAlignment="1">
      <alignment wrapText="1"/>
    </xf>
    <xf numFmtId="167" fontId="1" fillId="0" borderId="1" xfId="0" applyNumberFormat="1" applyFont="1" applyBorder="1" applyAlignment="1">
      <alignment wrapText="1"/>
    </xf>
    <xf numFmtId="166" fontId="1" fillId="0" borderId="1" xfId="0" applyNumberFormat="1" applyFont="1" applyBorder="1" applyAlignment="1">
      <alignment wrapText="1"/>
    </xf>
    <xf numFmtId="164" fontId="0" fillId="0" borderId="1" xfId="0" applyFont="1" applyBorder="1" applyAlignment="1">
      <alignment wrapText="1"/>
    </xf>
    <xf numFmtId="166" fontId="0" fillId="0" borderId="1" xfId="0" applyNumberFormat="1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view="pageBreakPreview" zoomScaleNormal="90" zoomScaleSheetLayoutView="100" workbookViewId="0" topLeftCell="A46">
      <selection activeCell="K53" sqref="K53"/>
    </sheetView>
  </sheetViews>
  <sheetFormatPr defaultColWidth="9.140625" defaultRowHeight="12.75"/>
  <cols>
    <col min="1" max="1" width="17.421875" style="1" customWidth="1"/>
    <col min="2" max="2" width="9.7109375" style="2" customWidth="1"/>
    <col min="3" max="3" width="14.8515625" style="3" customWidth="1"/>
    <col min="4" max="4" width="7.28125" style="2" customWidth="1"/>
    <col min="5" max="5" width="7.00390625" style="1" customWidth="1"/>
    <col min="6" max="6" width="4.7109375" style="1" customWidth="1"/>
    <col min="7" max="7" width="7.00390625" style="1" customWidth="1"/>
    <col min="8" max="8" width="7.140625" style="4" customWidth="1"/>
    <col min="9" max="9" width="16.140625" style="3" customWidth="1"/>
    <col min="10" max="10" width="5.140625" style="1" customWidth="1"/>
    <col min="11" max="11" width="5.421875" style="3" customWidth="1"/>
    <col min="12" max="12" width="5.57421875" style="1" customWidth="1"/>
    <col min="13" max="13" width="14.421875" style="3" customWidth="1"/>
    <col min="14" max="14" width="14.421875" style="1" customWidth="1"/>
  </cols>
  <sheetData>
    <row r="1" ht="12.75">
      <c r="A1" s="5" t="s">
        <v>0</v>
      </c>
    </row>
    <row r="2" ht="12.75">
      <c r="A2" s="5"/>
    </row>
    <row r="3" ht="12.75">
      <c r="A3" s="5"/>
    </row>
    <row r="4" spans="1:9" ht="12.75">
      <c r="A4" s="1" t="s">
        <v>1</v>
      </c>
      <c r="H4" s="1"/>
      <c r="I4" s="1"/>
    </row>
    <row r="5" spans="1:14" ht="12.75">
      <c r="A5" s="6" t="s">
        <v>2</v>
      </c>
      <c r="B5" s="7">
        <v>3.6</v>
      </c>
      <c r="C5" s="8"/>
      <c r="D5" s="8"/>
      <c r="E5" s="8"/>
      <c r="F5" s="8"/>
      <c r="G5" s="8"/>
      <c r="H5" s="9" t="s">
        <v>3</v>
      </c>
      <c r="I5" s="6"/>
      <c r="J5" s="6" t="s">
        <v>4</v>
      </c>
      <c r="K5" s="8"/>
      <c r="L5" s="8"/>
      <c r="M5" s="8"/>
      <c r="N5" s="8"/>
    </row>
    <row r="6" spans="1:14" ht="26.25">
      <c r="A6" s="6" t="s">
        <v>5</v>
      </c>
      <c r="B6" s="10">
        <f>B9/B8</f>
        <v>0.7446808510638298</v>
      </c>
      <c r="C6" s="8"/>
      <c r="D6" s="8"/>
      <c r="E6" s="8"/>
      <c r="F6" s="8"/>
      <c r="G6" s="8"/>
      <c r="H6" s="9"/>
      <c r="I6" s="6" t="s">
        <v>6</v>
      </c>
      <c r="J6" s="6" t="s">
        <v>7</v>
      </c>
      <c r="K6" s="8"/>
      <c r="L6" s="8"/>
      <c r="M6" s="8"/>
      <c r="N6" s="8"/>
    </row>
    <row r="7" spans="1:14" ht="26.25">
      <c r="A7" s="11" t="s">
        <v>8</v>
      </c>
      <c r="B7" s="10">
        <f>B5*B6</f>
        <v>2.6808510638297873</v>
      </c>
      <c r="C7" s="8"/>
      <c r="D7" s="8"/>
      <c r="E7" s="8"/>
      <c r="F7" s="8"/>
      <c r="G7" s="8"/>
      <c r="H7" s="9" t="s">
        <v>9</v>
      </c>
      <c r="I7" s="6" t="s">
        <v>10</v>
      </c>
      <c r="J7" s="6"/>
      <c r="K7" s="8"/>
      <c r="L7" s="8"/>
      <c r="M7" s="8"/>
      <c r="N7" s="8"/>
    </row>
    <row r="8" spans="1:14" ht="24.75">
      <c r="A8" s="6" t="s">
        <v>11</v>
      </c>
      <c r="B8" s="7">
        <v>235</v>
      </c>
      <c r="C8" s="8"/>
      <c r="D8" s="8"/>
      <c r="E8" s="8"/>
      <c r="F8" s="8"/>
      <c r="G8" s="8"/>
      <c r="H8" s="9"/>
      <c r="I8" s="6" t="s">
        <v>12</v>
      </c>
      <c r="J8" s="6"/>
      <c r="K8" s="8"/>
      <c r="L8" s="8"/>
      <c r="M8" s="8"/>
      <c r="N8" s="8"/>
    </row>
    <row r="9" spans="1:14" ht="24.75">
      <c r="A9" s="6" t="s">
        <v>13</v>
      </c>
      <c r="B9" s="7">
        <v>175</v>
      </c>
      <c r="C9" s="8"/>
      <c r="D9" s="8"/>
      <c r="E9" s="8"/>
      <c r="F9" s="8"/>
      <c r="G9" s="8"/>
      <c r="H9" s="9"/>
      <c r="I9" s="6" t="s">
        <v>14</v>
      </c>
      <c r="J9" s="6"/>
      <c r="K9" s="8"/>
      <c r="L9" s="8"/>
      <c r="M9" s="8"/>
      <c r="N9" s="8"/>
    </row>
    <row r="10" spans="1:14" ht="12.75">
      <c r="A10" s="6" t="s">
        <v>15</v>
      </c>
      <c r="B10" s="12">
        <v>23</v>
      </c>
      <c r="C10" s="8"/>
      <c r="D10" s="8"/>
      <c r="E10" s="8"/>
      <c r="F10" s="8"/>
      <c r="G10" s="8"/>
      <c r="H10" s="9"/>
      <c r="I10" s="6" t="s">
        <v>16</v>
      </c>
      <c r="J10" s="6"/>
      <c r="K10" s="8"/>
      <c r="L10" s="8"/>
      <c r="M10" s="8"/>
      <c r="N10" s="8"/>
    </row>
    <row r="11" spans="1:14" ht="24.75">
      <c r="A11" s="6" t="s">
        <v>17</v>
      </c>
      <c r="B11" s="6">
        <f>B9*B10</f>
        <v>4025</v>
      </c>
      <c r="C11" s="8"/>
      <c r="D11" s="8"/>
      <c r="E11" s="8"/>
      <c r="F11" s="8"/>
      <c r="G11" s="8"/>
      <c r="H11" s="13"/>
      <c r="I11" s="8"/>
      <c r="J11" s="8"/>
      <c r="K11" s="8"/>
      <c r="L11" s="8"/>
      <c r="M11" s="8"/>
      <c r="N11" s="8"/>
    </row>
    <row r="12" spans="1:14" ht="12.75">
      <c r="A12" s="6" t="s">
        <v>18</v>
      </c>
      <c r="B12" s="7">
        <f>B5*B10</f>
        <v>82.8</v>
      </c>
      <c r="C12" s="8"/>
      <c r="D12" s="8"/>
      <c r="E12" s="8"/>
      <c r="F12" s="8"/>
      <c r="G12" s="8"/>
      <c r="H12" s="13"/>
      <c r="I12" s="8"/>
      <c r="J12" s="8"/>
      <c r="K12" s="8"/>
      <c r="L12" s="8"/>
      <c r="M12" s="8"/>
      <c r="N12" s="8"/>
    </row>
    <row r="13" spans="1:14" s="16" customFormat="1" ht="12.75">
      <c r="A13" s="11" t="s">
        <v>19</v>
      </c>
      <c r="B13" s="7">
        <f>B9*B12</f>
        <v>14490</v>
      </c>
      <c r="C13" s="8"/>
      <c r="D13" s="8"/>
      <c r="E13" s="8"/>
      <c r="F13" s="8"/>
      <c r="G13" s="8"/>
      <c r="H13" s="14" t="s">
        <v>20</v>
      </c>
      <c r="I13" s="15"/>
      <c r="J13" s="8"/>
      <c r="K13" s="8"/>
      <c r="L13" s="8"/>
      <c r="M13" s="8"/>
      <c r="N13" s="8"/>
    </row>
    <row r="14" spans="1:14" ht="14.25">
      <c r="A14" s="6" t="s">
        <v>21</v>
      </c>
      <c r="B14" s="17">
        <f>B13/10000</f>
        <v>1.449</v>
      </c>
      <c r="C14" s="8"/>
      <c r="D14" s="8"/>
      <c r="E14" s="8"/>
      <c r="F14" s="8"/>
      <c r="G14" s="8"/>
      <c r="H14" s="18" t="s">
        <v>22</v>
      </c>
      <c r="I14" s="14" t="s">
        <v>23</v>
      </c>
      <c r="J14" s="8"/>
      <c r="K14" s="8"/>
      <c r="L14" s="8"/>
      <c r="M14" s="8"/>
      <c r="N14" s="8"/>
    </row>
    <row r="15" spans="1:14" ht="12.75">
      <c r="A15" s="6" t="s">
        <v>24</v>
      </c>
      <c r="B15" s="7">
        <f>B13/B7</f>
        <v>5405</v>
      </c>
      <c r="C15" s="8"/>
      <c r="D15" s="8"/>
      <c r="E15" s="8"/>
      <c r="F15" s="8"/>
      <c r="G15" s="8"/>
      <c r="H15" s="18" t="s">
        <v>25</v>
      </c>
      <c r="I15" s="14" t="s">
        <v>26</v>
      </c>
      <c r="J15" s="8"/>
      <c r="K15" s="8"/>
      <c r="L15" s="8"/>
      <c r="M15" s="8"/>
      <c r="N15" s="8"/>
    </row>
    <row r="16" spans="1:14" ht="24.75">
      <c r="A16" s="6" t="s">
        <v>27</v>
      </c>
      <c r="B16" s="7" t="s">
        <v>28</v>
      </c>
      <c r="C16" s="8" t="s">
        <v>29</v>
      </c>
      <c r="D16" s="8"/>
      <c r="E16" s="8"/>
      <c r="F16" s="8"/>
      <c r="G16" s="8"/>
      <c r="H16" s="18" t="s">
        <v>30</v>
      </c>
      <c r="I16" s="14" t="s">
        <v>31</v>
      </c>
      <c r="J16" s="8"/>
      <c r="K16" s="8"/>
      <c r="L16" s="8"/>
      <c r="M16" s="8"/>
      <c r="N16" s="8"/>
    </row>
    <row r="17" spans="1:14" ht="24.75">
      <c r="A17" s="6" t="s">
        <v>32</v>
      </c>
      <c r="B17" s="12">
        <v>1.2</v>
      </c>
      <c r="C17" s="8"/>
      <c r="D17" s="8"/>
      <c r="E17" s="8"/>
      <c r="F17" s="8"/>
      <c r="G17" s="8"/>
      <c r="H17" s="18" t="s">
        <v>33</v>
      </c>
      <c r="I17" s="14" t="s">
        <v>34</v>
      </c>
      <c r="J17" s="8"/>
      <c r="K17" s="8"/>
      <c r="L17" s="8"/>
      <c r="M17" s="8"/>
      <c r="N17" s="8"/>
    </row>
    <row r="18" spans="1:14" ht="14.25">
      <c r="A18" s="6" t="s">
        <v>35</v>
      </c>
      <c r="B18" s="10">
        <f>B20/B14</f>
        <v>4.476190476190475</v>
      </c>
      <c r="C18" s="8"/>
      <c r="D18" s="8"/>
      <c r="E18" s="19"/>
      <c r="F18" s="8"/>
      <c r="G18" s="8"/>
      <c r="H18" s="18" t="s">
        <v>36</v>
      </c>
      <c r="I18" s="14" t="s">
        <v>37</v>
      </c>
      <c r="J18" s="8"/>
      <c r="K18" s="8"/>
      <c r="L18" s="8"/>
      <c r="M18" s="8"/>
      <c r="N18" s="8"/>
    </row>
    <row r="19" spans="1:14" ht="12.75">
      <c r="A19" s="6" t="s">
        <v>38</v>
      </c>
      <c r="B19" s="7">
        <f>B17*B15</f>
        <v>6486</v>
      </c>
      <c r="C19" s="1"/>
      <c r="D19" s="8"/>
      <c r="E19" s="19"/>
      <c r="F19" s="8"/>
      <c r="G19" s="8"/>
      <c r="H19" s="18" t="s">
        <v>39</v>
      </c>
      <c r="I19" s="14" t="s">
        <v>40</v>
      </c>
      <c r="J19" s="8"/>
      <c r="K19" s="8"/>
      <c r="L19" s="8"/>
      <c r="M19" s="8"/>
      <c r="N19" s="8"/>
    </row>
    <row r="20" spans="1:14" ht="14.25">
      <c r="A20" s="6" t="s">
        <v>41</v>
      </c>
      <c r="B20" s="10">
        <f>B19/1000</f>
        <v>6.486</v>
      </c>
      <c r="C20" s="8">
        <f>B14*B18</f>
        <v>6.485999999999999</v>
      </c>
      <c r="D20" s="8"/>
      <c r="E20" s="19"/>
      <c r="F20" s="8"/>
      <c r="G20" s="8"/>
      <c r="H20" s="13"/>
      <c r="I20" s="8"/>
      <c r="J20" s="8"/>
      <c r="K20" s="8"/>
      <c r="L20" s="8"/>
      <c r="M20" s="8"/>
      <c r="N20" s="8"/>
    </row>
    <row r="21" spans="1:14" ht="12.75">
      <c r="A21" s="8"/>
      <c r="B21" s="20"/>
      <c r="C21" s="8"/>
      <c r="D21" s="20"/>
      <c r="E21" s="8"/>
      <c r="F21" s="8"/>
      <c r="G21" s="8"/>
      <c r="H21" s="13"/>
      <c r="I21" s="8"/>
      <c r="J21" s="8"/>
      <c r="K21" s="8"/>
      <c r="L21" s="8"/>
      <c r="M21" s="8"/>
      <c r="N21" s="8"/>
    </row>
    <row r="22" spans="1:14" ht="12.75">
      <c r="A22" s="8"/>
      <c r="B22" s="20"/>
      <c r="C22" s="8"/>
      <c r="D22" s="20"/>
      <c r="E22" s="8"/>
      <c r="F22" s="8"/>
      <c r="G22" s="8"/>
      <c r="H22" s="13"/>
      <c r="I22" s="8"/>
      <c r="J22" s="8"/>
      <c r="K22" s="8"/>
      <c r="L22" s="8"/>
      <c r="M22" s="8"/>
      <c r="N22" s="8"/>
    </row>
    <row r="23" spans="1:14" s="8" customFormat="1" ht="36.75">
      <c r="A23" s="21" t="s">
        <v>42</v>
      </c>
      <c r="B23" s="22" t="s">
        <v>43</v>
      </c>
      <c r="C23" s="21" t="s">
        <v>44</v>
      </c>
      <c r="D23" s="22" t="s">
        <v>45</v>
      </c>
      <c r="E23" s="21" t="s">
        <v>46</v>
      </c>
      <c r="F23" s="21" t="s">
        <v>47</v>
      </c>
      <c r="G23" s="21" t="s">
        <v>48</v>
      </c>
      <c r="H23" s="23" t="s">
        <v>49</v>
      </c>
      <c r="I23" s="21" t="s">
        <v>50</v>
      </c>
      <c r="J23" s="21" t="s">
        <v>51</v>
      </c>
      <c r="K23" s="21" t="s">
        <v>52</v>
      </c>
      <c r="L23" s="21" t="s">
        <v>53</v>
      </c>
      <c r="M23" s="21" t="s">
        <v>54</v>
      </c>
      <c r="N23" s="21" t="s">
        <v>55</v>
      </c>
    </row>
    <row r="24" spans="1:14" s="8" customFormat="1" ht="14.25">
      <c r="A24" s="21"/>
      <c r="B24" s="22" t="s">
        <v>56</v>
      </c>
      <c r="C24" s="21"/>
      <c r="D24" s="22"/>
      <c r="E24" s="21" t="s">
        <v>57</v>
      </c>
      <c r="F24" s="21"/>
      <c r="G24" s="24"/>
      <c r="H24" s="23" t="s">
        <v>58</v>
      </c>
      <c r="I24" s="21"/>
      <c r="J24" s="21"/>
      <c r="K24" s="21"/>
      <c r="L24" s="23"/>
      <c r="M24" s="21"/>
      <c r="N24" s="21" t="s">
        <v>59</v>
      </c>
    </row>
    <row r="25" spans="1:14" ht="14.25">
      <c r="A25" s="25" t="s">
        <v>60</v>
      </c>
      <c r="B25" s="22"/>
      <c r="C25" s="21"/>
      <c r="D25" s="22"/>
      <c r="E25" s="21"/>
      <c r="F25" s="21"/>
      <c r="G25" s="24"/>
      <c r="H25" s="23"/>
      <c r="I25" s="21"/>
      <c r="J25" s="21"/>
      <c r="K25" s="21"/>
      <c r="L25" s="23"/>
      <c r="M25" s="21"/>
      <c r="N25" s="21"/>
    </row>
    <row r="26" spans="1:14" ht="14.25">
      <c r="A26" s="21" t="s">
        <v>61</v>
      </c>
      <c r="B26" s="22" t="s">
        <v>62</v>
      </c>
      <c r="C26" s="21" t="s">
        <v>63</v>
      </c>
      <c r="D26" s="22" t="s">
        <v>64</v>
      </c>
      <c r="E26" s="21">
        <v>0.4</v>
      </c>
      <c r="F26" s="21" t="s">
        <v>65</v>
      </c>
      <c r="G26" s="24">
        <f>B14</f>
        <v>1.449</v>
      </c>
      <c r="H26" s="23">
        <f>(G26/E26)</f>
        <v>3.6225</v>
      </c>
      <c r="I26" s="21" t="s">
        <v>66</v>
      </c>
      <c r="J26" s="21">
        <v>2.3</v>
      </c>
      <c r="K26" s="21" t="s">
        <v>67</v>
      </c>
      <c r="L26" s="23">
        <f>(J26*H26)</f>
        <v>8.33175</v>
      </c>
      <c r="M26" s="21"/>
      <c r="N26" s="21"/>
    </row>
    <row r="27" spans="1:14" ht="14.25">
      <c r="A27" s="21" t="s">
        <v>61</v>
      </c>
      <c r="B27" s="22" t="s">
        <v>68</v>
      </c>
      <c r="C27" s="21" t="s">
        <v>63</v>
      </c>
      <c r="D27" s="22" t="s">
        <v>64</v>
      </c>
      <c r="E27" s="21">
        <v>0.4</v>
      </c>
      <c r="F27" s="21" t="s">
        <v>65</v>
      </c>
      <c r="G27" s="24">
        <f>B14</f>
        <v>1.449</v>
      </c>
      <c r="H27" s="23">
        <f>(G27/E27)</f>
        <v>3.6225</v>
      </c>
      <c r="I27" s="21" t="s">
        <v>66</v>
      </c>
      <c r="J27" s="21">
        <v>2.3</v>
      </c>
      <c r="K27" s="21" t="s">
        <v>67</v>
      </c>
      <c r="L27" s="23">
        <f>(J27*H27)</f>
        <v>8.33175</v>
      </c>
      <c r="M27" s="21"/>
      <c r="N27" s="21"/>
    </row>
    <row r="28" spans="1:14" ht="14.25">
      <c r="A28" s="21" t="s">
        <v>61</v>
      </c>
      <c r="B28" s="22" t="s">
        <v>69</v>
      </c>
      <c r="C28" s="21" t="s">
        <v>63</v>
      </c>
      <c r="D28" s="22" t="s">
        <v>64</v>
      </c>
      <c r="E28" s="21">
        <v>0.4</v>
      </c>
      <c r="F28" s="21" t="s">
        <v>65</v>
      </c>
      <c r="G28" s="24">
        <f>B14</f>
        <v>1.449</v>
      </c>
      <c r="H28" s="23">
        <f>(G28/E28)</f>
        <v>3.6225</v>
      </c>
      <c r="I28" s="21" t="s">
        <v>66</v>
      </c>
      <c r="J28" s="21">
        <v>2.3</v>
      </c>
      <c r="K28" s="21" t="s">
        <v>67</v>
      </c>
      <c r="L28" s="23">
        <f>(J28*H28)</f>
        <v>8.33175</v>
      </c>
      <c r="M28" s="21"/>
      <c r="N28" s="21"/>
    </row>
    <row r="29" spans="1:14" ht="26.25">
      <c r="A29" s="21" t="s">
        <v>70</v>
      </c>
      <c r="B29" s="22" t="s">
        <v>71</v>
      </c>
      <c r="C29" s="21" t="s">
        <v>72</v>
      </c>
      <c r="D29" s="22" t="s">
        <v>64</v>
      </c>
      <c r="E29" s="21">
        <v>0.25</v>
      </c>
      <c r="F29" s="21" t="s">
        <v>65</v>
      </c>
      <c r="G29" s="24">
        <f>B14</f>
        <v>1.449</v>
      </c>
      <c r="H29" s="23">
        <f>(G29/E29)</f>
        <v>5.796</v>
      </c>
      <c r="I29" s="21" t="s">
        <v>66</v>
      </c>
      <c r="J29" s="21">
        <v>2.9</v>
      </c>
      <c r="K29" s="21" t="s">
        <v>67</v>
      </c>
      <c r="L29" s="23">
        <f>(J29*H29)</f>
        <v>16.8084</v>
      </c>
      <c r="M29" s="21"/>
      <c r="N29" s="21"/>
    </row>
    <row r="30" spans="1:14" ht="14.25">
      <c r="A30" s="21" t="s">
        <v>61</v>
      </c>
      <c r="B30" s="22" t="s">
        <v>73</v>
      </c>
      <c r="C30" s="21" t="s">
        <v>63</v>
      </c>
      <c r="D30" s="22" t="s">
        <v>64</v>
      </c>
      <c r="E30" s="21">
        <v>0.4</v>
      </c>
      <c r="F30" s="21" t="s">
        <v>65</v>
      </c>
      <c r="G30" s="24">
        <f>SUM(B14)</f>
        <v>1.449</v>
      </c>
      <c r="H30" s="23">
        <f>(G30/E30)</f>
        <v>3.6225</v>
      </c>
      <c r="I30" s="21" t="s">
        <v>66</v>
      </c>
      <c r="J30" s="21">
        <v>2.3</v>
      </c>
      <c r="K30" s="21" t="s">
        <v>67</v>
      </c>
      <c r="L30" s="23">
        <f>(J30*H30)</f>
        <v>8.33175</v>
      </c>
      <c r="M30" s="21"/>
      <c r="N30" s="21"/>
    </row>
    <row r="31" spans="1:14" ht="14.25">
      <c r="A31" s="21" t="s">
        <v>61</v>
      </c>
      <c r="B31" s="22" t="s">
        <v>74</v>
      </c>
      <c r="C31" s="21" t="s">
        <v>63</v>
      </c>
      <c r="D31" s="22" t="s">
        <v>64</v>
      </c>
      <c r="E31" s="21">
        <v>0.4</v>
      </c>
      <c r="F31" s="21" t="s">
        <v>65</v>
      </c>
      <c r="G31" s="24">
        <f>SUM(B14)</f>
        <v>1.449</v>
      </c>
      <c r="H31" s="23">
        <f>(G31/E31)</f>
        <v>3.6225</v>
      </c>
      <c r="I31" s="21" t="s">
        <v>66</v>
      </c>
      <c r="J31" s="21">
        <v>2.3</v>
      </c>
      <c r="K31" s="21" t="s">
        <v>67</v>
      </c>
      <c r="L31" s="23">
        <f>(J31*H31)</f>
        <v>8.33175</v>
      </c>
      <c r="M31" s="21"/>
      <c r="N31" s="21"/>
    </row>
    <row r="32" spans="1:14" ht="14.25">
      <c r="A32" s="21" t="s">
        <v>61</v>
      </c>
      <c r="B32" s="22" t="s">
        <v>75</v>
      </c>
      <c r="C32" s="21" t="s">
        <v>63</v>
      </c>
      <c r="D32" s="22" t="s">
        <v>64</v>
      </c>
      <c r="E32" s="21">
        <v>0.4</v>
      </c>
      <c r="F32" s="21" t="s">
        <v>65</v>
      </c>
      <c r="G32" s="24">
        <f>SUM(B14)</f>
        <v>1.449</v>
      </c>
      <c r="H32" s="23">
        <f>(G32/E32)</f>
        <v>3.6225</v>
      </c>
      <c r="I32" s="21" t="s">
        <v>66</v>
      </c>
      <c r="J32" s="21">
        <v>2.3</v>
      </c>
      <c r="K32" s="21" t="s">
        <v>67</v>
      </c>
      <c r="L32" s="23">
        <f>(J32*H32)</f>
        <v>8.33175</v>
      </c>
      <c r="M32" s="21"/>
      <c r="N32" s="21"/>
    </row>
    <row r="33" spans="1:14" ht="50.25">
      <c r="A33" s="21" t="s">
        <v>76</v>
      </c>
      <c r="B33" s="22" t="s">
        <v>77</v>
      </c>
      <c r="C33" s="21" t="s">
        <v>78</v>
      </c>
      <c r="D33" s="22" t="s">
        <v>79</v>
      </c>
      <c r="E33" s="21">
        <v>0.04</v>
      </c>
      <c r="F33" s="21" t="s">
        <v>65</v>
      </c>
      <c r="G33" s="24">
        <f>B14/6</f>
        <v>0.24150000000000002</v>
      </c>
      <c r="H33" s="23">
        <f>(G33/E33)</f>
        <v>6.0375000000000005</v>
      </c>
      <c r="I33" s="21" t="s">
        <v>80</v>
      </c>
      <c r="J33" s="21">
        <v>3</v>
      </c>
      <c r="K33" s="21" t="s">
        <v>81</v>
      </c>
      <c r="L33" s="23">
        <f>J33*G33</f>
        <v>0.7245</v>
      </c>
      <c r="M33" s="26" t="s">
        <v>82</v>
      </c>
      <c r="N33" s="21"/>
    </row>
    <row r="34" spans="1:14" ht="26.25">
      <c r="A34" s="21" t="s">
        <v>83</v>
      </c>
      <c r="B34" s="22" t="s">
        <v>71</v>
      </c>
      <c r="C34" s="21"/>
      <c r="D34" s="22"/>
      <c r="E34" s="21">
        <v>50</v>
      </c>
      <c r="F34" s="21" t="s">
        <v>84</v>
      </c>
      <c r="G34" s="27">
        <f>SUM(B11)</f>
        <v>4025</v>
      </c>
      <c r="H34" s="23">
        <f>(G34/E34)</f>
        <v>80.5</v>
      </c>
      <c r="I34" s="21"/>
      <c r="J34" s="21"/>
      <c r="K34" s="21"/>
      <c r="L34" s="13"/>
      <c r="M34" s="21"/>
      <c r="N34" s="21"/>
    </row>
    <row r="35" spans="1:14" ht="14.25">
      <c r="A35" s="28" t="s">
        <v>85</v>
      </c>
      <c r="B35" s="22"/>
      <c r="C35" s="21"/>
      <c r="D35" s="22"/>
      <c r="E35" s="21"/>
      <c r="F35" s="21"/>
      <c r="G35" s="24"/>
      <c r="H35" s="23"/>
      <c r="I35" s="21"/>
      <c r="J35" s="21"/>
      <c r="K35" s="21"/>
      <c r="L35" s="23"/>
      <c r="M35" s="21"/>
      <c r="N35" s="21"/>
    </row>
    <row r="36" spans="1:14" s="8" customFormat="1" ht="50.25">
      <c r="A36" s="21" t="s">
        <v>86</v>
      </c>
      <c r="B36" s="22" t="s">
        <v>62</v>
      </c>
      <c r="C36" s="21" t="s">
        <v>87</v>
      </c>
      <c r="D36" s="22"/>
      <c r="E36" s="21">
        <v>0.1</v>
      </c>
      <c r="F36" s="21" t="s">
        <v>65</v>
      </c>
      <c r="G36" s="24">
        <f>B14/2</f>
        <v>0.7245</v>
      </c>
      <c r="H36" s="23">
        <f>(G36/E36)</f>
        <v>7.245</v>
      </c>
      <c r="I36" s="21" t="s">
        <v>88</v>
      </c>
      <c r="J36" s="23">
        <f>50*100/34</f>
        <v>147.05882352941177</v>
      </c>
      <c r="K36" s="21" t="s">
        <v>89</v>
      </c>
      <c r="L36" s="23">
        <f>(J36*G36)</f>
        <v>106.54411764705883</v>
      </c>
      <c r="M36" s="21" t="s">
        <v>90</v>
      </c>
      <c r="N36" s="21" t="s">
        <v>91</v>
      </c>
    </row>
    <row r="37" spans="1:14" s="8" customFormat="1" ht="14.25">
      <c r="A37" s="21"/>
      <c r="B37" s="22"/>
      <c r="C37" s="21"/>
      <c r="D37" s="22"/>
      <c r="E37" s="21"/>
      <c r="F37" s="21"/>
      <c r="G37" s="24"/>
      <c r="I37" s="21"/>
      <c r="J37" s="23"/>
      <c r="K37" s="21"/>
      <c r="L37" s="23"/>
      <c r="M37" s="21"/>
      <c r="N37" s="21"/>
    </row>
    <row r="38" spans="1:14" ht="14.25">
      <c r="A38" s="28" t="s">
        <v>92</v>
      </c>
      <c r="B38" s="22"/>
      <c r="C38" s="21"/>
      <c r="D38" s="22"/>
      <c r="E38" s="21"/>
      <c r="F38" s="21"/>
      <c r="G38" s="24"/>
      <c r="H38" s="23"/>
      <c r="I38" s="21"/>
      <c r="J38" s="21"/>
      <c r="K38" s="21"/>
      <c r="L38" s="23"/>
      <c r="M38" s="21"/>
      <c r="N38" s="21"/>
    </row>
    <row r="39" spans="1:14" ht="38.25">
      <c r="A39" s="21" t="s">
        <v>93</v>
      </c>
      <c r="B39" s="22" t="s">
        <v>94</v>
      </c>
      <c r="C39" s="21" t="s">
        <v>95</v>
      </c>
      <c r="D39" s="22"/>
      <c r="E39" s="21">
        <v>14</v>
      </c>
      <c r="F39" s="21" t="s">
        <v>96</v>
      </c>
      <c r="G39" s="24">
        <f>SUM(B15)</f>
      </c>
      <c r="H39" s="23">
        <f>(G39/E39)</f>
        <v>386.07142857142856</v>
      </c>
      <c r="I39" s="6"/>
      <c r="J39" s="6"/>
      <c r="K39" s="6"/>
      <c r="L39" s="9"/>
      <c r="M39" s="21"/>
      <c r="N39" s="21" t="s">
        <v>97</v>
      </c>
    </row>
    <row r="40" spans="1:14" ht="38.25">
      <c r="A40" s="21" t="s">
        <v>98</v>
      </c>
      <c r="B40" s="22" t="s">
        <v>99</v>
      </c>
      <c r="C40" s="21" t="s">
        <v>100</v>
      </c>
      <c r="D40" s="22" t="s">
        <v>101</v>
      </c>
      <c r="E40" s="21">
        <v>300</v>
      </c>
      <c r="F40" s="21" t="s">
        <v>84</v>
      </c>
      <c r="G40" s="24">
        <f>SUM(B11)</f>
        <v>4025</v>
      </c>
      <c r="H40" s="23">
        <f>(G40/E40)</f>
        <v>13.416666666666666</v>
      </c>
      <c r="I40" s="6" t="s">
        <v>66</v>
      </c>
      <c r="J40" s="6">
        <v>2.5</v>
      </c>
      <c r="K40" s="6" t="s">
        <v>67</v>
      </c>
      <c r="L40" s="9">
        <f>(J40*H40)</f>
        <v>33.541666666666664</v>
      </c>
      <c r="M40" s="21"/>
      <c r="N40" s="21"/>
    </row>
    <row r="41" spans="1:14" ht="14.25">
      <c r="A41" s="21" t="s">
        <v>102</v>
      </c>
      <c r="B41" s="22" t="s">
        <v>99</v>
      </c>
      <c r="C41" s="21"/>
      <c r="D41" s="22"/>
      <c r="E41" s="21">
        <v>500</v>
      </c>
      <c r="F41" s="21" t="s">
        <v>103</v>
      </c>
      <c r="G41" s="24">
        <v>8050</v>
      </c>
      <c r="H41" s="23">
        <f>(G41/E41)</f>
        <v>16.1</v>
      </c>
      <c r="I41" s="6"/>
      <c r="J41" s="6"/>
      <c r="K41" s="6"/>
      <c r="L41" s="9"/>
      <c r="M41" s="21"/>
      <c r="N41" s="21"/>
    </row>
    <row r="42" spans="1:14" ht="38.25">
      <c r="A42" s="21" t="s">
        <v>42</v>
      </c>
      <c r="B42" s="22" t="s">
        <v>43</v>
      </c>
      <c r="C42" s="21" t="s">
        <v>44</v>
      </c>
      <c r="D42" s="22" t="s">
        <v>45</v>
      </c>
      <c r="E42" s="21" t="s">
        <v>46</v>
      </c>
      <c r="F42" s="21" t="s">
        <v>47</v>
      </c>
      <c r="G42" s="24" t="s">
        <v>48</v>
      </c>
      <c r="H42" s="23" t="s">
        <v>49</v>
      </c>
      <c r="I42" s="21" t="s">
        <v>50</v>
      </c>
      <c r="J42" s="21" t="s">
        <v>51</v>
      </c>
      <c r="K42" s="21" t="s">
        <v>52</v>
      </c>
      <c r="L42" s="23" t="s">
        <v>53</v>
      </c>
      <c r="M42" s="21" t="s">
        <v>54</v>
      </c>
      <c r="N42" s="21" t="s">
        <v>55</v>
      </c>
    </row>
    <row r="43" spans="1:14" ht="26.25">
      <c r="A43" s="21"/>
      <c r="B43" s="22" t="s">
        <v>56</v>
      </c>
      <c r="C43" s="21"/>
      <c r="D43" s="22"/>
      <c r="E43" s="21" t="s">
        <v>57</v>
      </c>
      <c r="F43" s="21"/>
      <c r="G43" s="24"/>
      <c r="H43" s="23" t="s">
        <v>104</v>
      </c>
      <c r="I43" s="21"/>
      <c r="J43" s="21"/>
      <c r="K43" s="21"/>
      <c r="L43" s="23"/>
      <c r="M43" s="21"/>
      <c r="N43" s="21" t="s">
        <v>59</v>
      </c>
    </row>
    <row r="44" spans="1:14" ht="26.25">
      <c r="A44" s="28" t="s">
        <v>105</v>
      </c>
      <c r="B44" s="22"/>
      <c r="C44" s="21"/>
      <c r="D44" s="22"/>
      <c r="E44" s="21"/>
      <c r="F44" s="21"/>
      <c r="G44" s="24"/>
      <c r="H44" s="23"/>
      <c r="I44" s="21"/>
      <c r="J44" s="21"/>
      <c r="K44" s="21"/>
      <c r="L44" s="23"/>
      <c r="M44" s="21"/>
      <c r="N44" s="21"/>
    </row>
    <row r="45" spans="1:14" ht="66" customHeight="1">
      <c r="A45" s="6" t="s">
        <v>106</v>
      </c>
      <c r="B45" s="6" t="s">
        <v>107</v>
      </c>
      <c r="C45" s="6" t="s">
        <v>108</v>
      </c>
      <c r="D45" s="7"/>
      <c r="E45" s="6">
        <v>2</v>
      </c>
      <c r="F45" s="6" t="s">
        <v>103</v>
      </c>
      <c r="G45" s="27">
        <f>B19</f>
      </c>
      <c r="H45" s="9">
        <f>(G45/E45)</f>
        <v>3243</v>
      </c>
      <c r="I45" s="6" t="s">
        <v>109</v>
      </c>
      <c r="J45" s="6"/>
      <c r="K45" s="6"/>
      <c r="L45" s="9"/>
      <c r="M45" s="26" t="s">
        <v>110</v>
      </c>
      <c r="N45" s="6" t="s">
        <v>111</v>
      </c>
    </row>
    <row r="46" spans="1:14" ht="52.5" customHeight="1">
      <c r="A46" s="6" t="s">
        <v>112</v>
      </c>
      <c r="B46" s="6" t="s">
        <v>107</v>
      </c>
      <c r="C46" s="6" t="s">
        <v>113</v>
      </c>
      <c r="D46" s="7" t="s">
        <v>114</v>
      </c>
      <c r="E46" s="6">
        <v>1</v>
      </c>
      <c r="F46" s="6" t="s">
        <v>115</v>
      </c>
      <c r="G46" s="10">
        <v>20</v>
      </c>
      <c r="H46" s="9">
        <f>(G46/E46)</f>
        <v>20</v>
      </c>
      <c r="I46" s="6" t="s">
        <v>66</v>
      </c>
      <c r="J46" s="6">
        <v>0.9</v>
      </c>
      <c r="K46" s="6" t="s">
        <v>67</v>
      </c>
      <c r="L46" s="9">
        <f>(J46*G46)</f>
        <v>18</v>
      </c>
      <c r="M46" s="6" t="s">
        <v>116</v>
      </c>
      <c r="N46" s="6"/>
    </row>
    <row r="47" spans="1:14" ht="17.25" customHeight="1">
      <c r="A47" s="6" t="s">
        <v>117</v>
      </c>
      <c r="B47" s="6" t="s">
        <v>107</v>
      </c>
      <c r="C47" s="6" t="s">
        <v>118</v>
      </c>
      <c r="D47" s="7"/>
      <c r="E47" s="6">
        <v>1</v>
      </c>
      <c r="F47" s="6" t="s">
        <v>115</v>
      </c>
      <c r="G47" s="10">
        <v>20</v>
      </c>
      <c r="H47" s="9">
        <f>(G47/E47)</f>
        <v>20</v>
      </c>
      <c r="I47" s="6"/>
      <c r="J47" s="6"/>
      <c r="K47" s="6"/>
      <c r="L47" s="9"/>
      <c r="M47" s="6"/>
      <c r="N47" s="6"/>
    </row>
    <row r="48" spans="1:14" ht="14.25">
      <c r="A48" s="6"/>
      <c r="B48" s="6"/>
      <c r="C48" s="6"/>
      <c r="D48" s="7"/>
      <c r="E48" s="6"/>
      <c r="F48" s="6"/>
      <c r="G48" s="10"/>
      <c r="H48" s="9"/>
      <c r="I48" s="6"/>
      <c r="J48" s="6"/>
      <c r="K48" s="6"/>
      <c r="L48" s="9"/>
      <c r="M48" s="6"/>
      <c r="N48" s="6"/>
    </row>
    <row r="49" spans="1:14" ht="26.25">
      <c r="A49" s="11" t="s">
        <v>119</v>
      </c>
      <c r="B49" s="7"/>
      <c r="C49" s="6"/>
      <c r="D49" s="7"/>
      <c r="E49" s="6"/>
      <c r="F49"/>
      <c r="G49" s="29" t="s">
        <v>120</v>
      </c>
      <c r="H49"/>
      <c r="I49" s="30" t="s">
        <v>121</v>
      </c>
      <c r="J49" s="31"/>
      <c r="K49" s="31"/>
      <c r="L49" s="32"/>
      <c r="M49" s="11" t="s">
        <v>122</v>
      </c>
      <c r="N49" s="11" t="s">
        <v>123</v>
      </c>
    </row>
    <row r="50" spans="1:14" ht="14.25">
      <c r="A50" s="6" t="s">
        <v>124</v>
      </c>
      <c r="B50" s="7"/>
      <c r="C50" s="6"/>
      <c r="D50" s="7"/>
      <c r="E50" s="6"/>
      <c r="F50" s="6" t="s">
        <v>125</v>
      </c>
      <c r="G50" s="10"/>
      <c r="H50" s="9">
        <f>SUM(H26:H47)</f>
        <v>3819.901595238095</v>
      </c>
      <c r="I50" s="6" t="s">
        <v>126</v>
      </c>
      <c r="J50" s="6"/>
      <c r="K50" s="6" t="s">
        <v>127</v>
      </c>
      <c r="L50" s="9"/>
      <c r="M50" s="6" t="s">
        <v>128</v>
      </c>
      <c r="N50" s="6" t="e">
        <f>M50*L50</f>
        <v>#VALUE!</v>
      </c>
    </row>
    <row r="51" spans="1:14" ht="14.25">
      <c r="A51" s="6" t="s">
        <v>129</v>
      </c>
      <c r="B51" s="33"/>
      <c r="C51" s="6"/>
      <c r="D51" s="7"/>
      <c r="E51" s="6"/>
      <c r="F51" s="6" t="s">
        <v>130</v>
      </c>
      <c r="G51" s="10"/>
      <c r="H51" s="7" t="s">
        <v>128</v>
      </c>
      <c r="I51" s="6" t="s">
        <v>66</v>
      </c>
      <c r="J51" s="6"/>
      <c r="K51" s="6" t="s">
        <v>127</v>
      </c>
      <c r="L51" s="13">
        <f>SUM(L26:L32,L36,L40,L46)</f>
        <v>224.8846843137255</v>
      </c>
      <c r="M51" s="6" t="s">
        <v>128</v>
      </c>
      <c r="N51" s="6" t="e">
        <f>M51*L51</f>
        <v>#VALUE!</v>
      </c>
    </row>
    <row r="52" spans="1:14" ht="14.25">
      <c r="A52" s="31"/>
      <c r="B52" s="34"/>
      <c r="C52" s="31"/>
      <c r="D52" s="34"/>
      <c r="E52" s="31"/>
      <c r="F52" s="11"/>
      <c r="G52" s="35"/>
      <c r="H52" s="36"/>
      <c r="I52" s="6" t="s">
        <v>131</v>
      </c>
      <c r="J52" s="6"/>
      <c r="K52" s="6" t="s">
        <v>103</v>
      </c>
      <c r="L52" s="9">
        <f>SUM(L36)</f>
        <v>106.54411764705883</v>
      </c>
      <c r="M52" s="6" t="s">
        <v>128</v>
      </c>
      <c r="N52" s="6" t="e">
        <f>M52*L52</f>
        <v>#VALUE!</v>
      </c>
    </row>
    <row r="53" spans="1:14" ht="14.25">
      <c r="A53" s="31"/>
      <c r="B53" s="34"/>
      <c r="C53" s="31"/>
      <c r="D53" s="34"/>
      <c r="E53" s="31"/>
      <c r="F53" s="11"/>
      <c r="G53" s="35"/>
      <c r="H53" s="36"/>
      <c r="I53" s="6" t="s">
        <v>80</v>
      </c>
      <c r="J53" s="6"/>
      <c r="K53" s="6" t="s">
        <v>127</v>
      </c>
      <c r="L53" s="9">
        <f>SUM(L33)</f>
        <v>0.7245</v>
      </c>
      <c r="M53" s="6" t="s">
        <v>128</v>
      </c>
      <c r="N53" s="6" t="e">
        <f>M53*L53</f>
        <v>#VALUE!</v>
      </c>
    </row>
    <row r="54" spans="1:14" ht="26.25">
      <c r="A54" s="6"/>
      <c r="B54" s="6" t="s">
        <v>132</v>
      </c>
      <c r="C54" s="6" t="s">
        <v>133</v>
      </c>
      <c r="D54" s="19"/>
      <c r="E54" s="19"/>
      <c r="F54" s="6"/>
      <c r="G54" s="10"/>
      <c r="H54" s="6"/>
      <c r="I54" s="6"/>
      <c r="J54" s="6"/>
      <c r="K54" s="6"/>
      <c r="L54" s="9"/>
      <c r="M54" s="6"/>
      <c r="N54" s="6"/>
    </row>
    <row r="55" spans="1:14" ht="26.25">
      <c r="A55" s="11" t="s">
        <v>134</v>
      </c>
      <c r="B55" s="6" t="e">
        <f>SUM(H55,N55)</f>
        <v>#VALUE!</v>
      </c>
      <c r="C55" s="6"/>
      <c r="D55" s="19"/>
      <c r="E55" s="19"/>
      <c r="F55" s="6"/>
      <c r="G55" s="10"/>
      <c r="H55" s="6" t="e">
        <f>H50*H51</f>
        <v>#VALUE!</v>
      </c>
      <c r="I55" s="6"/>
      <c r="J55" s="6"/>
      <c r="K55" s="6"/>
      <c r="L55" s="9"/>
      <c r="M55" s="6"/>
      <c r="N55" s="6" t="e">
        <f>SUM(N50:N54)</f>
        <v>#VALUE!</v>
      </c>
    </row>
    <row r="56" spans="1:14" ht="14.25">
      <c r="A56" s="11"/>
      <c r="B56" s="37"/>
      <c r="C56" s="11"/>
      <c r="D56" s="34"/>
      <c r="E56" s="31"/>
      <c r="F56" s="11"/>
      <c r="G56" s="35"/>
      <c r="H56" s="36"/>
      <c r="I56" s="6"/>
      <c r="J56" s="6"/>
      <c r="K56" s="6"/>
      <c r="L56" s="9"/>
      <c r="M56" s="6"/>
      <c r="N56" s="6"/>
    </row>
    <row r="57" spans="1:14" ht="14.25">
      <c r="A57" s="11" t="s">
        <v>135</v>
      </c>
      <c r="B57" s="6" t="e">
        <f>L58*M58</f>
        <v>#VALUE!</v>
      </c>
      <c r="C57" s="11"/>
      <c r="D57" s="34"/>
      <c r="E57" s="31"/>
      <c r="F57" s="11"/>
      <c r="G57" s="35"/>
      <c r="H57" s="36"/>
      <c r="I57" s="11" t="s">
        <v>136</v>
      </c>
      <c r="J57" s="6"/>
      <c r="K57" s="6"/>
      <c r="L57" s="9"/>
      <c r="M57" s="6"/>
      <c r="N57" s="6"/>
    </row>
    <row r="58" spans="1:14" ht="14.25">
      <c r="A58" s="11" t="s">
        <v>137</v>
      </c>
      <c r="B58" s="37"/>
      <c r="C58" s="11"/>
      <c r="D58" s="34"/>
      <c r="E58" s="31"/>
      <c r="F58" s="11"/>
      <c r="G58" s="35"/>
      <c r="H58" s="36"/>
      <c r="I58" s="6" t="s">
        <v>137</v>
      </c>
      <c r="J58" s="6"/>
      <c r="K58" s="6" t="s">
        <v>103</v>
      </c>
      <c r="L58" s="9">
        <f>SUM(B19)</f>
      </c>
      <c r="M58" s="6" t="s">
        <v>128</v>
      </c>
      <c r="N58" s="6" t="e">
        <f>L58*M58</f>
        <v>#VALUE!</v>
      </c>
    </row>
    <row r="59" spans="1:14" ht="14.25">
      <c r="A59" s="11"/>
      <c r="B59" s="37"/>
      <c r="C59" s="11"/>
      <c r="D59" s="34"/>
      <c r="E59" s="31"/>
      <c r="F59" s="11"/>
      <c r="G59" s="35"/>
      <c r="H59" s="36"/>
      <c r="I59" s="6"/>
      <c r="J59" s="6"/>
      <c r="K59" s="6"/>
      <c r="L59" s="9"/>
      <c r="M59" s="6"/>
      <c r="N59" s="6"/>
    </row>
    <row r="60" spans="1:14" ht="14.25">
      <c r="A60" s="38" t="s">
        <v>138</v>
      </c>
      <c r="B60" s="39"/>
      <c r="C60" s="38"/>
      <c r="D60" s="40"/>
      <c r="E60" s="41"/>
      <c r="F60" s="38"/>
      <c r="G60" s="42"/>
      <c r="H60" s="43"/>
      <c r="I60" s="44"/>
      <c r="J60" s="44"/>
      <c r="K60" s="44"/>
      <c r="L60" s="45"/>
      <c r="M60" s="44"/>
      <c r="N60" s="4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 scale="96"/>
  <headerFooter alignWithMargins="0">
    <oddHeader>&amp;C&amp;"Times New Roman,Regular"&amp;12&amp;A</oddHeader>
    <oddFooter>&amp;C&amp;"Times New Roman,Regular"&amp;12Lehekülg &amp;P</oddFooter>
  </headerFooter>
  <rowBreaks count="2" manualBreakCount="2">
    <brk id="22" max="255" man="1"/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jaan</dc:creator>
  <cp:keywords/>
  <dc:description/>
  <cp:lastModifiedBy>Jaan Kivistik</cp:lastModifiedBy>
  <cp:lastPrinted>2010-10-27T20:58:39Z</cp:lastPrinted>
  <dcterms:created xsi:type="dcterms:W3CDTF">2003-01-10T09:15:38Z</dcterms:created>
  <dcterms:modified xsi:type="dcterms:W3CDTF">2012-10-31T05:49:32Z</dcterms:modified>
  <cp:category/>
  <cp:version/>
  <cp:contentType/>
  <cp:contentStatus/>
  <cp:revision>7</cp:revision>
</cp:coreProperties>
</file>